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wa.uiowa.edu\shared\IMU\Groups\Center for Student Involvement and Leadership\Fraternity and Sorority Life\2018\Scorecard\"/>
    </mc:Choice>
  </mc:AlternateContent>
  <bookViews>
    <workbookView xWindow="0" yWindow="0" windowWidth="28800" windowHeight="12300"/>
  </bookViews>
  <sheets>
    <sheet name="Sheet1" sheetId="1" r:id="rId1"/>
  </sheets>
  <definedNames>
    <definedName name="_xlnm.Print_Area" localSheetId="0">Sheet1!$A$1:$AH$39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 i="1" l="1"/>
  <c r="Z6" i="1"/>
  <c r="Z7" i="1"/>
  <c r="Z8" i="1"/>
  <c r="Z9" i="1"/>
  <c r="Z10" i="1"/>
  <c r="Z11" i="1"/>
  <c r="Z12" i="1"/>
  <c r="Z13" i="1"/>
  <c r="Z14" i="1"/>
  <c r="Z15" i="1"/>
  <c r="Z16" i="1"/>
  <c r="Z17" i="1"/>
  <c r="Z18" i="1"/>
  <c r="AE4" i="1" l="1"/>
  <c r="AE18" i="1" l="1"/>
  <c r="AE17" i="1"/>
  <c r="AE15" i="1"/>
  <c r="AE14" i="1"/>
  <c r="AE13" i="1"/>
  <c r="AE12" i="1"/>
  <c r="AE11" i="1"/>
  <c r="AE10" i="1"/>
  <c r="AE9" i="1"/>
  <c r="AE8" i="1"/>
  <c r="AE7" i="1"/>
  <c r="AE5" i="1"/>
  <c r="AD9" i="1" l="1"/>
  <c r="AD8" i="1"/>
  <c r="AD18" i="1"/>
  <c r="AD15" i="1"/>
  <c r="AD14" i="1"/>
  <c r="AD13" i="1"/>
  <c r="AD12" i="1"/>
  <c r="AD11" i="1"/>
  <c r="AD5" i="1"/>
  <c r="AD4" i="1"/>
  <c r="V5" i="1" l="1"/>
  <c r="V6" i="1"/>
  <c r="V8" i="1"/>
  <c r="V9" i="1"/>
  <c r="V10" i="1"/>
  <c r="V12" i="1"/>
  <c r="V14" i="1"/>
  <c r="V16" i="1"/>
  <c r="V4" i="1"/>
  <c r="Z4" i="1" l="1"/>
</calcChain>
</file>

<file path=xl/sharedStrings.xml><?xml version="1.0" encoding="utf-8"?>
<sst xmlns="http://schemas.openxmlformats.org/spreadsheetml/2006/main" count="139" uniqueCount="75">
  <si>
    <t>Values Congruence</t>
  </si>
  <si>
    <t>National/International Awards</t>
  </si>
  <si>
    <t>Leadership</t>
  </si>
  <si>
    <t>Philanthropy/Community Service</t>
  </si>
  <si>
    <t>Risk</t>
  </si>
  <si>
    <t>Chapter Retention</t>
  </si>
  <si>
    <t>Campus Retention</t>
  </si>
  <si>
    <t>Graduation Rate</t>
  </si>
  <si>
    <t>Academic Achievement</t>
  </si>
  <si>
    <t>New Members</t>
  </si>
  <si>
    <t>New Member Retention</t>
  </si>
  <si>
    <t>Average Service Hours Per Member</t>
  </si>
  <si>
    <t>Total Chapter Dance Marathon Money Raised</t>
  </si>
  <si>
    <t xml:space="preserve">Notes: </t>
  </si>
  <si>
    <t>University, National Greek Organization, and/or legal pending investigations regarding hazing within the chapter</t>
  </si>
  <si>
    <t>Combination of philanthropy and Dance Marathon money raised</t>
  </si>
  <si>
    <t>Membership</t>
  </si>
  <si>
    <t>Alpha Chi Omega</t>
  </si>
  <si>
    <t>Alpha Delta Pi</t>
  </si>
  <si>
    <t>Alpha Epsilon Phi</t>
  </si>
  <si>
    <t>Alpha Phi</t>
  </si>
  <si>
    <t>Alpha Xi Delta</t>
  </si>
  <si>
    <t>Chi Omega</t>
  </si>
  <si>
    <t>Delta Delta Delta</t>
  </si>
  <si>
    <t>Delta Gamma</t>
  </si>
  <si>
    <t>Delta Zeta</t>
  </si>
  <si>
    <t>Gamma Phi Beta</t>
  </si>
  <si>
    <t>Kappa Alpha Theta</t>
  </si>
  <si>
    <t>Kappa Kappa Gamma</t>
  </si>
  <si>
    <t>Phi Beta Chi</t>
  </si>
  <si>
    <t>Pi Beta Phi</t>
  </si>
  <si>
    <t>Zeta Tau Alpha</t>
  </si>
  <si>
    <t>Complete</t>
  </si>
  <si>
    <t>Incomplete</t>
  </si>
  <si>
    <t xml:space="preserve">Fraternity and Sorority members are required to attend educational programs on social responsibility, mental health, diversity/inclusion, and leadership development throughout the semester. Two chapter-based programs and two community-wide programs are required of each chapter per semester. </t>
  </si>
  <si>
    <t xml:space="preserve">Accountability for University of Iowa Fraternity &amp; Sorority Life council policy violations, as well as University of Iowa Office of Student Conduct actions. This column will link to a website with policy violations hosted on the Student Conduct site. </t>
  </si>
  <si>
    <t>Compliant</t>
  </si>
  <si>
    <t>Tier 1</t>
  </si>
  <si>
    <t>10% of each Fraternity or Sorority Chapter at the University of Iowa is required to be Red Watch Band Trained. Students who are Red Watch Band Trained receive CPR and alcohol bystander training, and will be better able to link the impact that an alcohol overdose has on the body.</t>
  </si>
  <si>
    <t>Updated Fall 2017/Spring 2018 Semester</t>
  </si>
  <si>
    <t>No</t>
  </si>
  <si>
    <t>Chapters are expected to donate the equivalent of four hours per member, per semester, of community service to an all-Greek community service event, or to an exterior organization, or create a chapter service event with a minimum of 75% of chapter members in attendance</t>
  </si>
  <si>
    <t>The reporting period for Total Chapter Donation to Philanthropy is January 1, 2018 - May 4th, 2018</t>
  </si>
  <si>
    <t>Click here for more information on individual chapter's accountability action</t>
  </si>
  <si>
    <r>
      <t xml:space="preserve">Total Members </t>
    </r>
    <r>
      <rPr>
        <vertAlign val="superscript"/>
        <sz val="11"/>
        <color theme="1"/>
        <rFont val="Arial"/>
        <family val="2"/>
      </rPr>
      <t>1</t>
    </r>
  </si>
  <si>
    <t>Alcohol-free events are events or activities, co-hosted, co-sponsored with another organization. All chapters must participate in at least one event without alcohol that is help with a student organization other than an IFC fraternity; all chapters must participate in and register two non-alcoholic socials per semester - these events must occur on a Thursday, Friday, or Saturday after 8PM.</t>
  </si>
  <si>
    <t>Chapters are in compliance if the Chapter Performance Score (CPS) is at or below the 0.64% average all women's undergraduate arrests and citations on the University of Iowa campus. CPS is the chapter's modified arrest and citation rate minus the University of Iowa's all-women's arrest and citation rate.</t>
  </si>
  <si>
    <t>Number of Hawkeye Leadership Awards earned by a chapter as a whole, or a chapter member. The Hawkeye Leadership Awards recognizes outstanding students, advisers, and organization for their work and efforts over the past year. This is not a semester score.</t>
  </si>
  <si>
    <t>Iowa FSL Awards</t>
  </si>
  <si>
    <t>If the number of people included in either chapter GPA or New Member GPA is equal to or less than 5 members, we do not include it, as the number may not provide anonymity for members in this organization.</t>
  </si>
  <si>
    <t>N/A</t>
  </si>
  <si>
    <t>&lt;5</t>
  </si>
  <si>
    <t>Total members reported to Center for Student Involvement &amp; Leadership.</t>
  </si>
  <si>
    <r>
      <t xml:space="preserve">Hispanic/Latino(a) </t>
    </r>
    <r>
      <rPr>
        <vertAlign val="superscript"/>
        <sz val="11"/>
        <color theme="1"/>
        <rFont val="Arial"/>
        <family val="2"/>
      </rPr>
      <t>2</t>
    </r>
  </si>
  <si>
    <r>
      <t xml:space="preserve">Asian </t>
    </r>
    <r>
      <rPr>
        <vertAlign val="superscript"/>
        <sz val="11"/>
        <color theme="1"/>
        <rFont val="Arial"/>
        <family val="2"/>
      </rPr>
      <t>2</t>
    </r>
  </si>
  <si>
    <r>
      <t xml:space="preserve">African American or Black </t>
    </r>
    <r>
      <rPr>
        <vertAlign val="superscript"/>
        <sz val="11"/>
        <color theme="1"/>
        <rFont val="Arial"/>
        <family val="2"/>
      </rPr>
      <t>2</t>
    </r>
  </si>
  <si>
    <r>
      <t>Native Hawaiian or Other Pacific Islander</t>
    </r>
    <r>
      <rPr>
        <vertAlign val="superscript"/>
        <sz val="11"/>
        <color theme="1"/>
        <rFont val="Arial"/>
        <family val="2"/>
      </rPr>
      <t xml:space="preserve"> 2</t>
    </r>
  </si>
  <si>
    <r>
      <t xml:space="preserve">Alaskan Native or American Indian </t>
    </r>
    <r>
      <rPr>
        <vertAlign val="superscript"/>
        <sz val="11"/>
        <color theme="1"/>
        <rFont val="Arial"/>
        <family val="2"/>
      </rPr>
      <t>2</t>
    </r>
  </si>
  <si>
    <r>
      <t xml:space="preserve">Caucasian </t>
    </r>
    <r>
      <rPr>
        <vertAlign val="superscript"/>
        <sz val="11"/>
        <color theme="1"/>
        <rFont val="Arial"/>
        <family val="2"/>
      </rPr>
      <t>2</t>
    </r>
  </si>
  <si>
    <r>
      <t xml:space="preserve">Two or more races </t>
    </r>
    <r>
      <rPr>
        <vertAlign val="superscript"/>
        <sz val="11"/>
        <color theme="1"/>
        <rFont val="Arial"/>
        <family val="2"/>
      </rPr>
      <t xml:space="preserve"> 2</t>
    </r>
  </si>
  <si>
    <r>
      <t xml:space="preserve">Race and Ethnicity unknown  </t>
    </r>
    <r>
      <rPr>
        <vertAlign val="superscript"/>
        <sz val="11"/>
        <color theme="1"/>
        <rFont val="Arial"/>
        <family val="2"/>
      </rPr>
      <t>2</t>
    </r>
  </si>
  <si>
    <r>
      <t xml:space="preserve">Hazing Investigations  </t>
    </r>
    <r>
      <rPr>
        <vertAlign val="superscript"/>
        <sz val="11"/>
        <color theme="1"/>
        <rFont val="Arial"/>
        <family val="2"/>
      </rPr>
      <t>3</t>
    </r>
  </si>
  <si>
    <r>
      <t xml:space="preserve">Fraternity Average Alcohol Arrests </t>
    </r>
    <r>
      <rPr>
        <vertAlign val="superscript"/>
        <sz val="11"/>
        <color theme="1"/>
        <rFont val="Arial"/>
        <family val="2"/>
      </rPr>
      <t>4</t>
    </r>
  </si>
  <si>
    <r>
      <t xml:space="preserve">Alcohol-Free Events </t>
    </r>
    <r>
      <rPr>
        <vertAlign val="superscript"/>
        <sz val="11"/>
        <color theme="1"/>
        <rFont val="Arial"/>
        <family val="2"/>
      </rPr>
      <t>5</t>
    </r>
  </si>
  <si>
    <r>
      <t xml:space="preserve">Grade Point Average </t>
    </r>
    <r>
      <rPr>
        <vertAlign val="superscript"/>
        <sz val="11"/>
        <color theme="1"/>
        <rFont val="Arial"/>
        <family val="2"/>
      </rPr>
      <t>6, 7</t>
    </r>
  </si>
  <si>
    <r>
      <t xml:space="preserve">New Member Grade Point Average </t>
    </r>
    <r>
      <rPr>
        <vertAlign val="superscript"/>
        <sz val="11"/>
        <color theme="1"/>
        <rFont val="Arial"/>
        <family val="2"/>
      </rPr>
      <t>7</t>
    </r>
  </si>
  <si>
    <r>
      <t xml:space="preserve">Service Hours Total </t>
    </r>
    <r>
      <rPr>
        <vertAlign val="superscript"/>
        <sz val="11"/>
        <color theme="1"/>
        <rFont val="Arial"/>
        <family val="2"/>
      </rPr>
      <t>8</t>
    </r>
  </si>
  <si>
    <r>
      <t xml:space="preserve">Total Chapter Donation to Philanthropy </t>
    </r>
    <r>
      <rPr>
        <vertAlign val="superscript"/>
        <sz val="11"/>
        <color theme="1"/>
        <rFont val="Arial"/>
        <family val="2"/>
      </rPr>
      <t>9</t>
    </r>
  </si>
  <si>
    <r>
      <t xml:space="preserve">Average Money Raised Per Member    </t>
    </r>
    <r>
      <rPr>
        <vertAlign val="superscript"/>
        <sz val="11"/>
        <color theme="1"/>
        <rFont val="Arial"/>
        <family val="2"/>
      </rPr>
      <t>10</t>
    </r>
  </si>
  <si>
    <r>
      <t xml:space="preserve">Complete/Incomplete Educational Programs </t>
    </r>
    <r>
      <rPr>
        <vertAlign val="superscript"/>
        <sz val="11"/>
        <color theme="1"/>
        <rFont val="Arial"/>
        <family val="2"/>
      </rPr>
      <t>11</t>
    </r>
  </si>
  <si>
    <r>
      <t xml:space="preserve">Hawkeye Leadership Awards  </t>
    </r>
    <r>
      <rPr>
        <vertAlign val="superscript"/>
        <sz val="11"/>
        <color theme="1"/>
        <rFont val="Arial"/>
        <family val="2"/>
      </rPr>
      <t>12</t>
    </r>
  </si>
  <si>
    <r>
      <t xml:space="preserve">% Red Watch Band Trained </t>
    </r>
    <r>
      <rPr>
        <vertAlign val="superscript"/>
        <sz val="11"/>
        <color theme="1"/>
        <rFont val="Arial"/>
        <family val="2"/>
      </rPr>
      <t>13</t>
    </r>
  </si>
  <si>
    <r>
      <t xml:space="preserve">Accountability Action </t>
    </r>
    <r>
      <rPr>
        <vertAlign val="superscript"/>
        <sz val="11"/>
        <color theme="1"/>
        <rFont val="Arial"/>
        <family val="2"/>
      </rPr>
      <t>14</t>
    </r>
  </si>
  <si>
    <t>For University demographic information, visit link here.</t>
  </si>
  <si>
    <t xml:space="preserve">University of Iowa Undergraduate Grade Point Average for Spring 2018 semester was 3.051.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</si>
</sst>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 #,##0.000_);_(* \(#,##0.000\);_(* &quot;-&quot;??_);_(@_)"/>
    <numFmt numFmtId="167"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2"/>
      <color theme="1"/>
      <name val="Arial"/>
      <family val="2"/>
    </font>
    <font>
      <b/>
      <i/>
      <sz val="11"/>
      <color theme="1"/>
      <name val="Calibri"/>
      <family val="2"/>
      <scheme val="minor"/>
    </font>
    <font>
      <vertAlign val="superscript"/>
      <sz val="11"/>
      <color theme="1"/>
      <name val="Arial"/>
      <family val="2"/>
    </font>
    <font>
      <sz val="9"/>
      <color theme="1"/>
      <name val="Calibri"/>
      <family val="2"/>
      <scheme val="minor"/>
    </font>
    <font>
      <i/>
      <sz val="12"/>
      <color theme="1"/>
      <name val="Arial"/>
      <family val="2"/>
    </font>
    <font>
      <u/>
      <sz val="11"/>
      <color theme="10"/>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12"/>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2BCDE"/>
        <bgColor indexed="64"/>
      </patternFill>
    </fill>
    <fill>
      <patternFill patternType="solid">
        <fgColor rgb="FFDBBFDC"/>
        <bgColor indexed="64"/>
      </patternFill>
    </fill>
    <fill>
      <patternFill patternType="solid">
        <fgColor rgb="FFFB978D"/>
        <bgColor indexed="64"/>
      </patternFill>
    </fill>
    <fill>
      <patternFill patternType="solid">
        <fgColor rgb="FFFFCCFF"/>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44">
    <xf numFmtId="0" fontId="0" fillId="0" borderId="0" xfId="0"/>
    <xf numFmtId="0" fontId="2" fillId="0" borderId="0" xfId="0" applyFont="1"/>
    <xf numFmtId="0" fontId="4" fillId="0" borderId="0" xfId="0" applyFont="1" applyAlignment="1"/>
    <xf numFmtId="9" fontId="0" fillId="0" borderId="0" xfId="3" applyNumberFormat="1" applyFont="1" applyAlignment="1">
      <alignment horizontal="center"/>
    </xf>
    <xf numFmtId="0" fontId="4" fillId="0" borderId="0" xfId="0" applyFont="1" applyBorder="1" applyAlignment="1"/>
    <xf numFmtId="0" fontId="0" fillId="0" borderId="0" xfId="0" applyBorder="1"/>
    <xf numFmtId="0" fontId="5" fillId="0" borderId="0" xfId="0" applyFont="1" applyBorder="1"/>
    <xf numFmtId="0" fontId="0" fillId="0" borderId="0" xfId="0" applyFill="1" applyBorder="1"/>
    <xf numFmtId="0" fontId="7" fillId="0" borderId="0" xfId="0" applyFont="1"/>
    <xf numFmtId="0" fontId="0" fillId="0" borderId="0" xfId="0" applyBorder="1" applyAlignment="1">
      <alignment horizontal="center" vertical="center" textRotation="65"/>
    </xf>
    <xf numFmtId="0" fontId="4" fillId="0" borderId="0" xfId="0" applyFont="1" applyBorder="1" applyAlignment="1">
      <alignment horizontal="center"/>
    </xf>
    <xf numFmtId="0" fontId="3" fillId="7" borderId="1" xfId="0" applyFont="1" applyFill="1" applyBorder="1" applyAlignment="1">
      <alignment horizontal="center" vertical="center" textRotation="65"/>
    </xf>
    <xf numFmtId="0" fontId="3" fillId="8" borderId="1" xfId="0" applyFont="1" applyFill="1" applyBorder="1" applyAlignment="1">
      <alignment horizontal="center" vertical="center" textRotation="65"/>
    </xf>
    <xf numFmtId="0" fontId="3" fillId="5" borderId="1" xfId="0" applyFont="1" applyFill="1" applyBorder="1" applyAlignment="1">
      <alignment horizontal="center" vertical="center" textRotation="65"/>
    </xf>
    <xf numFmtId="0" fontId="3" fillId="6" borderId="1" xfId="0" applyFont="1" applyFill="1" applyBorder="1" applyAlignment="1">
      <alignment horizontal="center" vertical="center" textRotation="65"/>
    </xf>
    <xf numFmtId="0" fontId="3" fillId="4" borderId="1" xfId="0" applyFont="1" applyFill="1" applyBorder="1" applyAlignment="1">
      <alignment horizontal="center" vertical="center" textRotation="65"/>
    </xf>
    <xf numFmtId="0" fontId="3" fillId="3" borderId="1" xfId="0" applyFont="1" applyFill="1" applyBorder="1" applyAlignment="1">
      <alignment horizontal="center" vertical="center" textRotation="65"/>
    </xf>
    <xf numFmtId="0" fontId="3" fillId="2" borderId="1" xfId="0" applyFont="1" applyFill="1" applyBorder="1" applyAlignment="1">
      <alignment horizontal="center" vertical="center" textRotation="65"/>
    </xf>
    <xf numFmtId="0" fontId="10" fillId="0" borderId="0" xfId="0" applyFont="1"/>
    <xf numFmtId="0" fontId="11" fillId="0" borderId="1" xfId="0" applyFont="1" applyBorder="1" applyAlignment="1">
      <alignment horizontal="center"/>
    </xf>
    <xf numFmtId="9" fontId="11" fillId="9" borderId="1" xfId="3" applyFont="1" applyFill="1" applyBorder="1" applyAlignment="1">
      <alignment horizontal="center"/>
    </xf>
    <xf numFmtId="165" fontId="11" fillId="0" borderId="1" xfId="3" applyNumberFormat="1" applyFont="1" applyBorder="1" applyAlignment="1">
      <alignment horizontal="center"/>
    </xf>
    <xf numFmtId="165" fontId="11" fillId="0" borderId="2" xfId="3" applyNumberFormat="1" applyFont="1" applyBorder="1" applyAlignment="1">
      <alignment horizontal="center"/>
    </xf>
    <xf numFmtId="0" fontId="11" fillId="0" borderId="1" xfId="0" applyFont="1" applyFill="1" applyBorder="1" applyAlignment="1">
      <alignment horizontal="center"/>
    </xf>
    <xf numFmtId="0" fontId="12" fillId="0" borderId="3" xfId="4" applyFont="1" applyBorder="1" applyAlignment="1">
      <alignment horizontal="center"/>
    </xf>
    <xf numFmtId="167" fontId="11" fillId="0" borderId="1" xfId="0" applyNumberFormat="1" applyFont="1" applyBorder="1" applyAlignment="1">
      <alignment horizontal="center"/>
    </xf>
    <xf numFmtId="167" fontId="11" fillId="0" borderId="1" xfId="0" applyNumberFormat="1" applyFont="1" applyFill="1" applyBorder="1" applyAlignment="1">
      <alignment horizontal="center"/>
    </xf>
    <xf numFmtId="164" fontId="13" fillId="0" borderId="1" xfId="1" applyNumberFormat="1" applyFont="1" applyBorder="1" applyAlignment="1">
      <alignment horizontal="center"/>
    </xf>
    <xf numFmtId="166" fontId="11" fillId="0" borderId="1" xfId="1" applyNumberFormat="1" applyFont="1" applyBorder="1" applyAlignment="1">
      <alignment horizontal="center"/>
    </xf>
    <xf numFmtId="44" fontId="13" fillId="0" borderId="1" xfId="2" applyFont="1" applyBorder="1" applyAlignment="1">
      <alignment horizontal="center"/>
    </xf>
    <xf numFmtId="8" fontId="11" fillId="0" borderId="1" xfId="2" applyNumberFormat="1" applyFont="1" applyBorder="1" applyAlignment="1">
      <alignment horizontal="right"/>
    </xf>
    <xf numFmtId="44" fontId="11" fillId="0" borderId="1" xfId="2" applyFont="1" applyBorder="1" applyAlignment="1">
      <alignment horizontal="right"/>
    </xf>
    <xf numFmtId="0" fontId="12" fillId="0" borderId="1" xfId="4" applyFont="1" applyBorder="1" applyAlignment="1">
      <alignment horizontal="center"/>
    </xf>
    <xf numFmtId="0" fontId="11" fillId="9" borderId="1" xfId="0" applyFont="1" applyFill="1" applyBorder="1" applyAlignment="1">
      <alignment horizontal="center"/>
    </xf>
    <xf numFmtId="9" fontId="11" fillId="0" borderId="1" xfId="3" applyNumberFormat="1" applyFont="1" applyFill="1" applyBorder="1" applyAlignment="1">
      <alignment horizontal="center"/>
    </xf>
    <xf numFmtId="0" fontId="11" fillId="0" borderId="0" xfId="0" applyFont="1"/>
    <xf numFmtId="0" fontId="0" fillId="0" borderId="0" xfId="0" applyFont="1" applyBorder="1"/>
    <xf numFmtId="0" fontId="9" fillId="0" borderId="0" xfId="4"/>
    <xf numFmtId="0" fontId="0" fillId="0" borderId="0" xfId="0" applyFont="1"/>
    <xf numFmtId="0" fontId="12" fillId="10" borderId="4" xfId="4" applyFont="1" applyFill="1" applyBorder="1" applyAlignment="1">
      <alignment horizontal="center" vertical="center" wrapText="1"/>
    </xf>
    <xf numFmtId="0" fontId="12" fillId="10" borderId="5" xfId="4" applyFont="1" applyFill="1" applyBorder="1" applyAlignment="1">
      <alignment horizontal="center" vertical="center" wrapText="1"/>
    </xf>
    <xf numFmtId="0" fontId="12" fillId="10" borderId="6" xfId="4" applyFont="1" applyFill="1" applyBorder="1" applyAlignment="1">
      <alignment horizontal="center" vertical="center" wrapText="1"/>
    </xf>
    <xf numFmtId="0" fontId="4" fillId="0" borderId="0" xfId="0" applyFont="1" applyBorder="1" applyAlignment="1">
      <alignment horizontal="center"/>
    </xf>
    <xf numFmtId="0" fontId="8" fillId="0" borderId="0"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B978D"/>
      <color rgb="FFFFCCFF"/>
      <color rgb="FFDBBFDC"/>
      <color rgb="FFC2BCDE"/>
      <color rgb="FFE5E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eadandserve.uiowa.edu/programs/awards/2018/" TargetMode="External"/><Relationship Id="rId2" Type="http://schemas.openxmlformats.org/officeDocument/2006/relationships/hyperlink" Target="https://fsl.uiowa.edu/community/harm-reduction/" TargetMode="External"/><Relationship Id="rId1" Type="http://schemas.openxmlformats.org/officeDocument/2006/relationships/hyperlink" Target="https://fsl.uiowa.edu/community/harm-reduction/" TargetMode="External"/><Relationship Id="rId6" Type="http://schemas.openxmlformats.org/officeDocument/2006/relationships/printerSettings" Target="../printerSettings/printerSettings1.bin"/><Relationship Id="rId5" Type="http://schemas.openxmlformats.org/officeDocument/2006/relationships/hyperlink" Target="https://diversity.uiowa.edu/data-and-reports" TargetMode="External"/><Relationship Id="rId4" Type="http://schemas.openxmlformats.org/officeDocument/2006/relationships/hyperlink" Target="https://fsl.uiowa.edu/community/awards/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tabSelected="1" zoomScale="80" zoomScaleNormal="80" workbookViewId="0">
      <pane xSplit="1" topLeftCell="B1" activePane="topRight" state="frozen"/>
      <selection pane="topRight" activeCell="R14" sqref="R14"/>
    </sheetView>
  </sheetViews>
  <sheetFormatPr defaultRowHeight="15" x14ac:dyDescent="0.25"/>
  <cols>
    <col min="1" max="1" width="20.85546875" bestFit="1" customWidth="1"/>
    <col min="2" max="2" width="11.5703125" customWidth="1"/>
    <col min="3" max="3" width="9.28515625" bestFit="1" customWidth="1"/>
    <col min="4" max="5" width="0" hidden="1" customWidth="1"/>
    <col min="6" max="13" width="9.28515625" bestFit="1" customWidth="1"/>
    <col min="15" max="15" width="15.28515625" bestFit="1" customWidth="1"/>
    <col min="16" max="16" width="12.28515625" bestFit="1" customWidth="1"/>
    <col min="17" max="18" width="9.28515625" bestFit="1" customWidth="1"/>
    <col min="19" max="21" width="0" hidden="1" customWidth="1"/>
    <col min="22" max="23" width="8.140625" bestFit="1" customWidth="1"/>
    <col min="24" max="24" width="14.7109375" bestFit="1" customWidth="1"/>
    <col min="25" max="25" width="14.42578125" bestFit="1" customWidth="1"/>
    <col min="26" max="26" width="10.7109375" bestFit="1" customWidth="1"/>
    <col min="27" max="27" width="12.5703125" customWidth="1"/>
    <col min="28" max="28" width="8.140625" customWidth="1"/>
    <col min="29" max="29" width="8.42578125" hidden="1" customWidth="1"/>
    <col min="30" max="30" width="13.7109375" customWidth="1"/>
    <col min="31" max="31" width="9.28515625" bestFit="1" customWidth="1"/>
    <col min="32" max="32" width="15.42578125" customWidth="1"/>
    <col min="34" max="34" width="11.85546875" customWidth="1"/>
  </cols>
  <sheetData>
    <row r="1" spans="1:35" ht="16.5" hidden="1" thickBot="1" x14ac:dyDescent="0.3">
      <c r="B1" s="2"/>
      <c r="D1" s="2"/>
      <c r="E1" s="42" t="s">
        <v>16</v>
      </c>
      <c r="F1" s="42"/>
      <c r="G1" s="42"/>
      <c r="H1" s="42"/>
      <c r="I1" s="42"/>
      <c r="J1" s="42"/>
      <c r="K1" s="42"/>
      <c r="L1" s="42"/>
      <c r="M1" s="42"/>
      <c r="N1" s="42"/>
      <c r="O1" s="5"/>
      <c r="P1" s="42" t="s">
        <v>4</v>
      </c>
      <c r="Q1" s="42"/>
      <c r="R1" s="42"/>
      <c r="S1" s="5"/>
      <c r="T1" s="42" t="s">
        <v>8</v>
      </c>
      <c r="U1" s="42"/>
      <c r="V1" s="42"/>
      <c r="W1" s="42"/>
      <c r="X1" s="4"/>
      <c r="Y1" s="42" t="s">
        <v>3</v>
      </c>
      <c r="Z1" s="42"/>
      <c r="AA1" s="42"/>
      <c r="AB1" s="42"/>
      <c r="AC1" s="4"/>
      <c r="AD1" s="4" t="s">
        <v>2</v>
      </c>
      <c r="AE1" s="4"/>
      <c r="AF1" s="42" t="s">
        <v>0</v>
      </c>
      <c r="AG1" s="42"/>
      <c r="AH1" s="42"/>
      <c r="AI1" s="4"/>
    </row>
    <row r="2" spans="1:35" s="5" customFormat="1" ht="16.5" customHeight="1" x14ac:dyDescent="0.25">
      <c r="B2" s="9"/>
      <c r="F2" s="4"/>
      <c r="G2" s="4"/>
      <c r="H2" s="4"/>
      <c r="I2" s="43"/>
      <c r="J2" s="43"/>
      <c r="K2" s="43"/>
      <c r="L2" s="43"/>
      <c r="M2" s="43"/>
      <c r="N2" s="43"/>
      <c r="O2" s="10"/>
      <c r="P2" s="10"/>
      <c r="Q2" s="10"/>
      <c r="R2" s="10"/>
      <c r="T2" s="10"/>
      <c r="U2" s="10"/>
      <c r="V2" s="10"/>
      <c r="W2" s="10"/>
      <c r="X2" s="10"/>
      <c r="Y2" s="10"/>
      <c r="Z2" s="10"/>
      <c r="AA2" s="10"/>
      <c r="AB2" s="10"/>
      <c r="AC2" s="10"/>
      <c r="AD2" s="10"/>
      <c r="AE2" s="10"/>
      <c r="AF2" s="4"/>
      <c r="AG2" s="4"/>
      <c r="AH2" s="4"/>
      <c r="AI2" s="4"/>
    </row>
    <row r="3" spans="1:35" ht="321.75" customHeight="1" x14ac:dyDescent="0.25">
      <c r="A3" s="1"/>
      <c r="B3" s="11" t="s">
        <v>44</v>
      </c>
      <c r="C3" s="11" t="s">
        <v>9</v>
      </c>
      <c r="D3" s="11" t="s">
        <v>5</v>
      </c>
      <c r="E3" s="11" t="s">
        <v>10</v>
      </c>
      <c r="F3" s="12" t="s">
        <v>53</v>
      </c>
      <c r="G3" s="12" t="s">
        <v>54</v>
      </c>
      <c r="H3" s="12" t="s">
        <v>55</v>
      </c>
      <c r="I3" s="12" t="s">
        <v>56</v>
      </c>
      <c r="J3" s="12" t="s">
        <v>57</v>
      </c>
      <c r="K3" s="12" t="s">
        <v>58</v>
      </c>
      <c r="L3" s="12" t="s">
        <v>59</v>
      </c>
      <c r="M3" s="12" t="s">
        <v>60</v>
      </c>
      <c r="N3" s="13" t="s">
        <v>61</v>
      </c>
      <c r="O3" s="13" t="s">
        <v>62</v>
      </c>
      <c r="P3" s="13" t="s">
        <v>63</v>
      </c>
      <c r="Q3" s="14" t="s">
        <v>64</v>
      </c>
      <c r="R3" s="14" t="s">
        <v>65</v>
      </c>
      <c r="S3" s="14" t="s">
        <v>5</v>
      </c>
      <c r="T3" s="14" t="s">
        <v>6</v>
      </c>
      <c r="U3" s="14" t="s">
        <v>7</v>
      </c>
      <c r="V3" s="15" t="s">
        <v>66</v>
      </c>
      <c r="W3" s="15" t="s">
        <v>11</v>
      </c>
      <c r="X3" s="15" t="s">
        <v>67</v>
      </c>
      <c r="Y3" s="15" t="s">
        <v>12</v>
      </c>
      <c r="Z3" s="15" t="s">
        <v>68</v>
      </c>
      <c r="AA3" s="16" t="s">
        <v>69</v>
      </c>
      <c r="AB3" s="16" t="s">
        <v>70</v>
      </c>
      <c r="AC3" s="17" t="s">
        <v>1</v>
      </c>
      <c r="AD3" s="17" t="s">
        <v>48</v>
      </c>
      <c r="AE3" s="17" t="s">
        <v>71</v>
      </c>
      <c r="AF3" s="17" t="s">
        <v>72</v>
      </c>
    </row>
    <row r="4" spans="1:35" s="35" customFormat="1" ht="15.75" x14ac:dyDescent="0.25">
      <c r="A4" s="18" t="s">
        <v>17</v>
      </c>
      <c r="B4" s="19">
        <v>150</v>
      </c>
      <c r="C4" s="19">
        <v>58</v>
      </c>
      <c r="D4" s="20"/>
      <c r="E4" s="20"/>
      <c r="F4" s="21">
        <v>0.113</v>
      </c>
      <c r="G4" s="21">
        <v>0.04</v>
      </c>
      <c r="H4" s="21">
        <v>1.2E-2</v>
      </c>
      <c r="I4" s="21">
        <v>0</v>
      </c>
      <c r="J4" s="21">
        <v>0</v>
      </c>
      <c r="K4" s="21">
        <v>0.753</v>
      </c>
      <c r="L4" s="21">
        <v>6.7000000000000004E-2</v>
      </c>
      <c r="M4" s="22">
        <v>1.2999999999999999E-2</v>
      </c>
      <c r="N4" s="23" t="s">
        <v>40</v>
      </c>
      <c r="O4" s="24" t="s">
        <v>36</v>
      </c>
      <c r="P4" s="19" t="s">
        <v>32</v>
      </c>
      <c r="Q4" s="25">
        <v>3.2890000000000001</v>
      </c>
      <c r="R4" s="26">
        <v>3.1520000000000001</v>
      </c>
      <c r="S4" s="20"/>
      <c r="T4" s="20"/>
      <c r="U4" s="20"/>
      <c r="V4" s="27">
        <f>+W4*B4</f>
        <v>1223.25</v>
      </c>
      <c r="W4" s="28">
        <v>8.1549999999999994</v>
      </c>
      <c r="X4" s="29">
        <v>3500</v>
      </c>
      <c r="Y4" s="30">
        <v>51872.98</v>
      </c>
      <c r="Z4" s="31">
        <f t="shared" ref="Z4:Z18" si="0">+(X4+Y4)/B4</f>
        <v>369.15320000000003</v>
      </c>
      <c r="AA4" s="19" t="s">
        <v>32</v>
      </c>
      <c r="AB4" s="32">
        <v>1</v>
      </c>
      <c r="AC4" s="33"/>
      <c r="AD4" s="32">
        <f>1+1+1</f>
        <v>3</v>
      </c>
      <c r="AE4" s="34">
        <f>16/B4</f>
        <v>0.10666666666666667</v>
      </c>
      <c r="AF4" s="39" t="s">
        <v>43</v>
      </c>
    </row>
    <row r="5" spans="1:35" s="35" customFormat="1" ht="15.75" x14ac:dyDescent="0.25">
      <c r="A5" s="18" t="s">
        <v>18</v>
      </c>
      <c r="B5" s="19">
        <v>156</v>
      </c>
      <c r="C5" s="19">
        <v>9</v>
      </c>
      <c r="D5" s="20"/>
      <c r="E5" s="20"/>
      <c r="F5" s="21">
        <v>0.10299999999999999</v>
      </c>
      <c r="G5" s="21">
        <v>3.2000000000000001E-2</v>
      </c>
      <c r="H5" s="21">
        <v>3.2000000000000001E-2</v>
      </c>
      <c r="I5" s="21">
        <v>0</v>
      </c>
      <c r="J5" s="21">
        <v>0</v>
      </c>
      <c r="K5" s="21">
        <v>0.75</v>
      </c>
      <c r="L5" s="21">
        <v>6.4000000000000001E-2</v>
      </c>
      <c r="M5" s="22">
        <v>1.9E-2</v>
      </c>
      <c r="N5" s="23" t="s">
        <v>40</v>
      </c>
      <c r="O5" s="24" t="s">
        <v>36</v>
      </c>
      <c r="P5" s="19" t="s">
        <v>32</v>
      </c>
      <c r="Q5" s="25">
        <v>3.282</v>
      </c>
      <c r="R5" s="26">
        <v>2.9060000000000001</v>
      </c>
      <c r="S5" s="20"/>
      <c r="T5" s="20"/>
      <c r="U5" s="20"/>
      <c r="V5" s="27">
        <f>+W5*B5</f>
        <v>1202.76</v>
      </c>
      <c r="W5" s="28">
        <v>7.71</v>
      </c>
      <c r="X5" s="29">
        <v>3005.85</v>
      </c>
      <c r="Y5" s="30">
        <v>76299.360000000001</v>
      </c>
      <c r="Z5" s="31">
        <f t="shared" si="0"/>
        <v>508.3667307692308</v>
      </c>
      <c r="AA5" s="19" t="s">
        <v>32</v>
      </c>
      <c r="AB5" s="32">
        <v>0</v>
      </c>
      <c r="AC5" s="33"/>
      <c r="AD5" s="32">
        <f>1+1</f>
        <v>2</v>
      </c>
      <c r="AE5" s="34">
        <f>12/B5</f>
        <v>7.6923076923076927E-2</v>
      </c>
      <c r="AF5" s="40"/>
    </row>
    <row r="6" spans="1:35" s="35" customFormat="1" ht="15.75" x14ac:dyDescent="0.25">
      <c r="A6" s="18" t="s">
        <v>19</v>
      </c>
      <c r="B6" s="19">
        <v>22</v>
      </c>
      <c r="C6" s="19">
        <v>3</v>
      </c>
      <c r="D6" s="20"/>
      <c r="E6" s="20"/>
      <c r="F6" s="21">
        <v>0</v>
      </c>
      <c r="G6" s="21">
        <v>0</v>
      </c>
      <c r="H6" s="21">
        <v>4.4999999999999998E-2</v>
      </c>
      <c r="I6" s="21">
        <v>0</v>
      </c>
      <c r="J6" s="21">
        <v>0</v>
      </c>
      <c r="K6" s="21">
        <v>0.90900000000000003</v>
      </c>
      <c r="L6" s="21">
        <v>4.4999999999999998E-2</v>
      </c>
      <c r="M6" s="22">
        <v>0</v>
      </c>
      <c r="N6" s="23" t="s">
        <v>40</v>
      </c>
      <c r="O6" s="24" t="s">
        <v>36</v>
      </c>
      <c r="P6" s="19" t="s">
        <v>32</v>
      </c>
      <c r="Q6" s="25">
        <v>2.8650000000000002</v>
      </c>
      <c r="R6" s="26" t="s">
        <v>51</v>
      </c>
      <c r="S6" s="20"/>
      <c r="T6" s="20"/>
      <c r="U6" s="20"/>
      <c r="V6" s="27">
        <f>+W6*B6</f>
        <v>179.3</v>
      </c>
      <c r="W6" s="28">
        <v>8.15</v>
      </c>
      <c r="X6" s="29">
        <v>850</v>
      </c>
      <c r="Y6" s="30">
        <v>5230.21</v>
      </c>
      <c r="Z6" s="31">
        <f t="shared" si="0"/>
        <v>276.37318181818182</v>
      </c>
      <c r="AA6" s="19" t="s">
        <v>32</v>
      </c>
      <c r="AB6" s="32">
        <v>0</v>
      </c>
      <c r="AC6" s="33"/>
      <c r="AD6" s="32">
        <v>0</v>
      </c>
      <c r="AE6" s="34">
        <v>0</v>
      </c>
      <c r="AF6" s="40"/>
    </row>
    <row r="7" spans="1:35" s="35" customFormat="1" ht="15.75" x14ac:dyDescent="0.25">
      <c r="A7" s="18" t="s">
        <v>20</v>
      </c>
      <c r="B7" s="19">
        <v>158</v>
      </c>
      <c r="C7" s="19">
        <v>0</v>
      </c>
      <c r="D7" s="20"/>
      <c r="E7" s="20"/>
      <c r="F7" s="21">
        <v>8.2000000000000003E-2</v>
      </c>
      <c r="G7" s="21">
        <v>3.2000000000000001E-2</v>
      </c>
      <c r="H7" s="21">
        <v>6.0000000000000001E-3</v>
      </c>
      <c r="I7" s="21">
        <v>0</v>
      </c>
      <c r="J7" s="21">
        <v>0</v>
      </c>
      <c r="K7" s="21">
        <v>0.86099999999999999</v>
      </c>
      <c r="L7" s="21">
        <v>1.2999999999999999E-2</v>
      </c>
      <c r="M7" s="22">
        <v>6.0000000000000001E-3</v>
      </c>
      <c r="N7" s="23" t="s">
        <v>40</v>
      </c>
      <c r="O7" s="24" t="s">
        <v>36</v>
      </c>
      <c r="P7" s="19" t="s">
        <v>32</v>
      </c>
      <c r="Q7" s="25">
        <v>3.1059999999999999</v>
      </c>
      <c r="R7" s="26" t="s">
        <v>50</v>
      </c>
      <c r="S7" s="20"/>
      <c r="T7" s="20"/>
      <c r="U7" s="20"/>
      <c r="V7" s="27">
        <v>468</v>
      </c>
      <c r="W7" s="28">
        <v>2.84</v>
      </c>
      <c r="X7" s="29">
        <v>2250</v>
      </c>
      <c r="Y7" s="30">
        <v>12635.47</v>
      </c>
      <c r="Z7" s="31">
        <f t="shared" si="0"/>
        <v>94.21183544303797</v>
      </c>
      <c r="AA7" s="19" t="s">
        <v>32</v>
      </c>
      <c r="AB7" s="32">
        <v>0</v>
      </c>
      <c r="AC7" s="33"/>
      <c r="AD7" s="32">
        <v>1</v>
      </c>
      <c r="AE7" s="34">
        <f>6/B7</f>
        <v>3.7974683544303799E-2</v>
      </c>
      <c r="AF7" s="40"/>
    </row>
    <row r="8" spans="1:35" s="35" customFormat="1" ht="15.75" x14ac:dyDescent="0.25">
      <c r="A8" s="18" t="s">
        <v>21</v>
      </c>
      <c r="B8" s="19">
        <v>146</v>
      </c>
      <c r="C8" s="19">
        <v>0</v>
      </c>
      <c r="D8" s="20"/>
      <c r="E8" s="20"/>
      <c r="F8" s="21">
        <v>8.2000000000000003E-2</v>
      </c>
      <c r="G8" s="21">
        <v>0</v>
      </c>
      <c r="H8" s="21">
        <v>0</v>
      </c>
      <c r="I8" s="21">
        <v>0</v>
      </c>
      <c r="J8" s="21">
        <v>0</v>
      </c>
      <c r="K8" s="21">
        <v>0.89</v>
      </c>
      <c r="L8" s="21">
        <v>2.7E-2</v>
      </c>
      <c r="M8" s="22">
        <v>0</v>
      </c>
      <c r="N8" s="23" t="s">
        <v>40</v>
      </c>
      <c r="O8" s="24" t="s">
        <v>36</v>
      </c>
      <c r="P8" s="19" t="s">
        <v>33</v>
      </c>
      <c r="Q8" s="25">
        <v>3.2250000000000001</v>
      </c>
      <c r="R8" s="26" t="s">
        <v>50</v>
      </c>
      <c r="S8" s="20"/>
      <c r="T8" s="20"/>
      <c r="U8" s="20"/>
      <c r="V8" s="27">
        <f>+W8*B8</f>
        <v>1353.4199999999998</v>
      </c>
      <c r="W8" s="28">
        <v>9.27</v>
      </c>
      <c r="X8" s="29">
        <v>19616.38</v>
      </c>
      <c r="Y8" s="30">
        <v>48656.06</v>
      </c>
      <c r="Z8" s="31">
        <f t="shared" si="0"/>
        <v>467.61945205479452</v>
      </c>
      <c r="AA8" s="19" t="s">
        <v>32</v>
      </c>
      <c r="AB8" s="32">
        <v>0</v>
      </c>
      <c r="AC8" s="33"/>
      <c r="AD8" s="32">
        <f>1+1+1+1+1</f>
        <v>5</v>
      </c>
      <c r="AE8" s="34">
        <f>21/B8</f>
        <v>0.14383561643835616</v>
      </c>
      <c r="AF8" s="40"/>
    </row>
    <row r="9" spans="1:35" s="35" customFormat="1" ht="15.75" x14ac:dyDescent="0.25">
      <c r="A9" s="18" t="s">
        <v>22</v>
      </c>
      <c r="B9" s="19">
        <v>172</v>
      </c>
      <c r="C9" s="19">
        <v>0</v>
      </c>
      <c r="D9" s="20"/>
      <c r="E9" s="20"/>
      <c r="F9" s="21">
        <v>2.3E-2</v>
      </c>
      <c r="G9" s="21">
        <v>1.7000000000000001E-2</v>
      </c>
      <c r="H9" s="21">
        <v>6.0000000000000001E-3</v>
      </c>
      <c r="I9" s="21">
        <v>0</v>
      </c>
      <c r="J9" s="21">
        <v>0</v>
      </c>
      <c r="K9" s="21">
        <v>0.91900000000000004</v>
      </c>
      <c r="L9" s="21">
        <v>2.9000000000000001E-2</v>
      </c>
      <c r="M9" s="22">
        <v>0</v>
      </c>
      <c r="N9" s="23" t="s">
        <v>40</v>
      </c>
      <c r="O9" s="24" t="s">
        <v>36</v>
      </c>
      <c r="P9" s="19" t="s">
        <v>32</v>
      </c>
      <c r="Q9" s="25">
        <v>3.4790000000000001</v>
      </c>
      <c r="R9" s="26" t="s">
        <v>50</v>
      </c>
      <c r="S9" s="20"/>
      <c r="T9" s="20"/>
      <c r="U9" s="20"/>
      <c r="V9" s="27">
        <f>+W9*B9</f>
        <v>1204.172</v>
      </c>
      <c r="W9" s="28">
        <v>7.0010000000000003</v>
      </c>
      <c r="X9" s="29">
        <v>5945</v>
      </c>
      <c r="Y9" s="30">
        <v>101035.92</v>
      </c>
      <c r="Z9" s="31">
        <f t="shared" si="0"/>
        <v>621.98209302325586</v>
      </c>
      <c r="AA9" s="19" t="s">
        <v>32</v>
      </c>
      <c r="AB9" s="32">
        <v>0</v>
      </c>
      <c r="AC9" s="33"/>
      <c r="AD9" s="32">
        <f>1+1+1+1+1+1</f>
        <v>6</v>
      </c>
      <c r="AE9" s="34">
        <f>21/B9</f>
        <v>0.12209302325581395</v>
      </c>
      <c r="AF9" s="40"/>
    </row>
    <row r="10" spans="1:35" s="35" customFormat="1" ht="15.75" x14ac:dyDescent="0.25">
      <c r="A10" s="18" t="s">
        <v>23</v>
      </c>
      <c r="B10" s="19">
        <v>155</v>
      </c>
      <c r="C10" s="19">
        <v>13</v>
      </c>
      <c r="D10" s="20"/>
      <c r="E10" s="20"/>
      <c r="F10" s="21">
        <v>5.1999999999999998E-2</v>
      </c>
      <c r="G10" s="21">
        <v>1.9E-2</v>
      </c>
      <c r="H10" s="21">
        <v>2.5999999999999999E-2</v>
      </c>
      <c r="I10" s="21">
        <v>0</v>
      </c>
      <c r="J10" s="21">
        <v>0</v>
      </c>
      <c r="K10" s="21">
        <v>0.86499999999999999</v>
      </c>
      <c r="L10" s="21">
        <v>3.9E-2</v>
      </c>
      <c r="M10" s="22">
        <v>0</v>
      </c>
      <c r="N10" s="23" t="s">
        <v>40</v>
      </c>
      <c r="O10" s="24" t="s">
        <v>36</v>
      </c>
      <c r="P10" s="19" t="s">
        <v>32</v>
      </c>
      <c r="Q10" s="25">
        <v>3.02</v>
      </c>
      <c r="R10" s="26">
        <v>2.8149999999999999</v>
      </c>
      <c r="S10" s="20"/>
      <c r="T10" s="20"/>
      <c r="U10" s="20"/>
      <c r="V10" s="27">
        <f>+W10*B10</f>
        <v>461.9</v>
      </c>
      <c r="W10" s="28">
        <v>2.98</v>
      </c>
      <c r="X10" s="29">
        <v>60000</v>
      </c>
      <c r="Y10" s="30">
        <v>22304.720000000001</v>
      </c>
      <c r="Z10" s="31">
        <f t="shared" si="0"/>
        <v>530.99819354838712</v>
      </c>
      <c r="AA10" s="19" t="s">
        <v>32</v>
      </c>
      <c r="AB10" s="32">
        <v>0</v>
      </c>
      <c r="AC10" s="33"/>
      <c r="AD10" s="32">
        <v>1</v>
      </c>
      <c r="AE10" s="34">
        <f>42/B10</f>
        <v>0.2709677419354839</v>
      </c>
      <c r="AF10" s="40"/>
    </row>
    <row r="11" spans="1:35" s="35" customFormat="1" ht="15.75" x14ac:dyDescent="0.25">
      <c r="A11" s="18" t="s">
        <v>24</v>
      </c>
      <c r="B11" s="19">
        <v>158</v>
      </c>
      <c r="C11" s="19">
        <v>53</v>
      </c>
      <c r="D11" s="20"/>
      <c r="E11" s="20"/>
      <c r="F11" s="21">
        <v>7.2999999999999995E-2</v>
      </c>
      <c r="G11" s="21">
        <v>1.2999999999999999E-2</v>
      </c>
      <c r="H11" s="21">
        <v>7.0000000000000001E-3</v>
      </c>
      <c r="I11" s="21">
        <v>0</v>
      </c>
      <c r="J11" s="21">
        <v>0</v>
      </c>
      <c r="K11" s="21">
        <v>0.85399999999999998</v>
      </c>
      <c r="L11" s="21">
        <v>3.3000000000000002E-2</v>
      </c>
      <c r="M11" s="22">
        <v>0.02</v>
      </c>
      <c r="N11" s="23" t="s">
        <v>40</v>
      </c>
      <c r="O11" s="24" t="s">
        <v>36</v>
      </c>
      <c r="P11" s="19" t="s">
        <v>32</v>
      </c>
      <c r="Q11" s="25">
        <v>3.16</v>
      </c>
      <c r="R11" s="26">
        <v>3.02</v>
      </c>
      <c r="S11" s="20"/>
      <c r="T11" s="20"/>
      <c r="U11" s="20"/>
      <c r="V11" s="27">
        <v>805.5</v>
      </c>
      <c r="W11" s="28">
        <v>5.33</v>
      </c>
      <c r="X11" s="29">
        <v>12411</v>
      </c>
      <c r="Y11" s="30">
        <v>32534.720000000001</v>
      </c>
      <c r="Z11" s="31">
        <f t="shared" si="0"/>
        <v>284.46658227848104</v>
      </c>
      <c r="AA11" s="19" t="s">
        <v>32</v>
      </c>
      <c r="AB11" s="32">
        <v>0</v>
      </c>
      <c r="AC11" s="33"/>
      <c r="AD11" s="32">
        <f>1+1</f>
        <v>2</v>
      </c>
      <c r="AE11" s="34">
        <f>11/B11</f>
        <v>6.9620253164556958E-2</v>
      </c>
      <c r="AF11" s="40"/>
    </row>
    <row r="12" spans="1:35" s="35" customFormat="1" ht="15.75" x14ac:dyDescent="0.25">
      <c r="A12" s="18" t="s">
        <v>25</v>
      </c>
      <c r="B12" s="19">
        <v>127</v>
      </c>
      <c r="C12" s="19">
        <v>7</v>
      </c>
      <c r="D12" s="20"/>
      <c r="E12" s="20"/>
      <c r="F12" s="21">
        <v>6.3E-2</v>
      </c>
      <c r="G12" s="21">
        <v>4.7E-2</v>
      </c>
      <c r="H12" s="21">
        <v>8.0000000000000002E-3</v>
      </c>
      <c r="I12" s="21">
        <v>0</v>
      </c>
      <c r="J12" s="21">
        <v>0</v>
      </c>
      <c r="K12" s="21">
        <v>0.84299999999999997</v>
      </c>
      <c r="L12" s="21">
        <v>3.9E-2</v>
      </c>
      <c r="M12" s="22">
        <v>0</v>
      </c>
      <c r="N12" s="23" t="s">
        <v>40</v>
      </c>
      <c r="O12" s="24" t="s">
        <v>36</v>
      </c>
      <c r="P12" s="19" t="s">
        <v>32</v>
      </c>
      <c r="Q12" s="25">
        <v>3.0720000000000001</v>
      </c>
      <c r="R12" s="26">
        <v>2.6789999999999998</v>
      </c>
      <c r="S12" s="20"/>
      <c r="T12" s="20"/>
      <c r="U12" s="20"/>
      <c r="V12" s="27">
        <f>+W12*B12</f>
        <v>650.24</v>
      </c>
      <c r="W12" s="28">
        <v>5.12</v>
      </c>
      <c r="X12" s="29">
        <v>2719.8</v>
      </c>
      <c r="Y12" s="30">
        <v>14465.43</v>
      </c>
      <c r="Z12" s="31">
        <f t="shared" si="0"/>
        <v>135.3167716535433</v>
      </c>
      <c r="AA12" s="19" t="s">
        <v>32</v>
      </c>
      <c r="AB12" s="32">
        <v>0</v>
      </c>
      <c r="AC12" s="33"/>
      <c r="AD12" s="32">
        <f>1+1+1</f>
        <v>3</v>
      </c>
      <c r="AE12" s="34">
        <f>16/B12</f>
        <v>0.12598425196850394</v>
      </c>
      <c r="AF12" s="40"/>
    </row>
    <row r="13" spans="1:35" s="35" customFormat="1" ht="15.75" x14ac:dyDescent="0.25">
      <c r="A13" s="18" t="s">
        <v>26</v>
      </c>
      <c r="B13" s="19">
        <v>127</v>
      </c>
      <c r="C13" s="19">
        <v>0</v>
      </c>
      <c r="D13" s="20"/>
      <c r="E13" s="20"/>
      <c r="F13" s="21">
        <v>8.2000000000000003E-2</v>
      </c>
      <c r="G13" s="21">
        <v>0</v>
      </c>
      <c r="H13" s="21">
        <v>1.2999999999999999E-2</v>
      </c>
      <c r="I13" s="21">
        <v>6.0000000000000001E-3</v>
      </c>
      <c r="J13" s="21">
        <v>0</v>
      </c>
      <c r="K13" s="21">
        <v>0.86699999999999999</v>
      </c>
      <c r="L13" s="21">
        <v>3.2000000000000001E-2</v>
      </c>
      <c r="M13" s="22">
        <v>0</v>
      </c>
      <c r="N13" s="23" t="s">
        <v>40</v>
      </c>
      <c r="O13" s="24" t="s">
        <v>37</v>
      </c>
      <c r="P13" s="19" t="s">
        <v>32</v>
      </c>
      <c r="Q13" s="25">
        <v>3.032</v>
      </c>
      <c r="R13" s="26" t="s">
        <v>50</v>
      </c>
      <c r="S13" s="20"/>
      <c r="T13" s="20"/>
      <c r="U13" s="20"/>
      <c r="V13" s="27">
        <v>629.5</v>
      </c>
      <c r="W13" s="28">
        <v>3.98</v>
      </c>
      <c r="X13" s="29">
        <v>300</v>
      </c>
      <c r="Y13" s="30">
        <v>12415.2</v>
      </c>
      <c r="Z13" s="31">
        <f t="shared" si="0"/>
        <v>100.11968503937008</v>
      </c>
      <c r="AA13" s="19" t="s">
        <v>32</v>
      </c>
      <c r="AB13" s="32">
        <v>0</v>
      </c>
      <c r="AC13" s="33"/>
      <c r="AD13" s="32">
        <f>1+1</f>
        <v>2</v>
      </c>
      <c r="AE13" s="34">
        <f>11/B13</f>
        <v>8.6614173228346455E-2</v>
      </c>
      <c r="AF13" s="40"/>
    </row>
    <row r="14" spans="1:35" s="35" customFormat="1" ht="15.75" x14ac:dyDescent="0.25">
      <c r="A14" s="18" t="s">
        <v>27</v>
      </c>
      <c r="B14" s="19">
        <v>178</v>
      </c>
      <c r="C14" s="19">
        <v>0</v>
      </c>
      <c r="D14" s="20"/>
      <c r="E14" s="20"/>
      <c r="F14" s="21">
        <v>2.8000000000000001E-2</v>
      </c>
      <c r="G14" s="21">
        <v>1.0999999999999999E-2</v>
      </c>
      <c r="H14" s="21">
        <v>6.0000000000000001E-3</v>
      </c>
      <c r="I14" s="21">
        <v>0</v>
      </c>
      <c r="J14" s="21">
        <v>6.0000000000000001E-3</v>
      </c>
      <c r="K14" s="21">
        <v>0.871</v>
      </c>
      <c r="L14" s="21">
        <v>6.2E-2</v>
      </c>
      <c r="M14" s="22">
        <v>1.7000000000000001E-2</v>
      </c>
      <c r="N14" s="23" t="s">
        <v>40</v>
      </c>
      <c r="O14" s="24" t="s">
        <v>36</v>
      </c>
      <c r="P14" s="19" t="s">
        <v>33</v>
      </c>
      <c r="Q14" s="25">
        <v>3.3580000000000001</v>
      </c>
      <c r="R14" s="26" t="s">
        <v>50</v>
      </c>
      <c r="S14" s="20"/>
      <c r="T14" s="20"/>
      <c r="U14" s="20"/>
      <c r="V14" s="27">
        <f>+W14*B14</f>
        <v>1327.8799999999999</v>
      </c>
      <c r="W14" s="28">
        <v>7.46</v>
      </c>
      <c r="X14" s="29">
        <v>2402</v>
      </c>
      <c r="Y14" s="30">
        <v>80998.95</v>
      </c>
      <c r="Z14" s="31">
        <f t="shared" si="0"/>
        <v>468.54466292134828</v>
      </c>
      <c r="AA14" s="19" t="s">
        <v>32</v>
      </c>
      <c r="AB14" s="32">
        <v>0</v>
      </c>
      <c r="AC14" s="33"/>
      <c r="AD14" s="32">
        <f>1+1</f>
        <v>2</v>
      </c>
      <c r="AE14" s="34">
        <f>15/B14</f>
        <v>8.4269662921348312E-2</v>
      </c>
      <c r="AF14" s="40"/>
    </row>
    <row r="15" spans="1:35" s="35" customFormat="1" ht="15.75" x14ac:dyDescent="0.25">
      <c r="A15" s="18" t="s">
        <v>28</v>
      </c>
      <c r="B15" s="19">
        <v>163</v>
      </c>
      <c r="C15" s="19">
        <v>0</v>
      </c>
      <c r="D15" s="20"/>
      <c r="E15" s="20"/>
      <c r="F15" s="21">
        <v>7.9000000000000001E-2</v>
      </c>
      <c r="G15" s="21">
        <v>6.0000000000000001E-3</v>
      </c>
      <c r="H15" s="21">
        <v>6.0000000000000001E-3</v>
      </c>
      <c r="I15" s="21">
        <v>6.0000000000000001E-3</v>
      </c>
      <c r="J15" s="21">
        <v>0</v>
      </c>
      <c r="K15" s="21">
        <v>0.878</v>
      </c>
      <c r="L15" s="21">
        <v>1.7999999999999999E-2</v>
      </c>
      <c r="M15" s="22">
        <v>6.0000000000000001E-3</v>
      </c>
      <c r="N15" s="23" t="s">
        <v>40</v>
      </c>
      <c r="O15" s="24" t="s">
        <v>36</v>
      </c>
      <c r="P15" s="19" t="s">
        <v>32</v>
      </c>
      <c r="Q15" s="25">
        <v>3.0910000000000002</v>
      </c>
      <c r="R15" s="26" t="s">
        <v>50</v>
      </c>
      <c r="S15" s="20"/>
      <c r="T15" s="20"/>
      <c r="U15" s="20"/>
      <c r="V15" s="27">
        <v>753.5</v>
      </c>
      <c r="W15" s="28">
        <v>4.38</v>
      </c>
      <c r="X15" s="29">
        <v>250</v>
      </c>
      <c r="Y15" s="30">
        <v>30750.85</v>
      </c>
      <c r="Z15" s="31">
        <f t="shared" si="0"/>
        <v>190.18926380368097</v>
      </c>
      <c r="AA15" s="19" t="s">
        <v>32</v>
      </c>
      <c r="AB15" s="32">
        <v>0</v>
      </c>
      <c r="AC15" s="33"/>
      <c r="AD15" s="32">
        <f>1+1</f>
        <v>2</v>
      </c>
      <c r="AE15" s="34">
        <f>10/B15</f>
        <v>6.1349693251533742E-2</v>
      </c>
      <c r="AF15" s="40"/>
    </row>
    <row r="16" spans="1:35" s="35" customFormat="1" ht="15.75" x14ac:dyDescent="0.25">
      <c r="A16" s="18" t="s">
        <v>29</v>
      </c>
      <c r="B16" s="19">
        <v>2</v>
      </c>
      <c r="C16" s="19">
        <v>0</v>
      </c>
      <c r="D16" s="20"/>
      <c r="E16" s="20"/>
      <c r="F16" s="21">
        <v>1</v>
      </c>
      <c r="G16" s="21">
        <v>0</v>
      </c>
      <c r="H16" s="21">
        <v>0</v>
      </c>
      <c r="I16" s="21">
        <v>0</v>
      </c>
      <c r="J16" s="21">
        <v>0</v>
      </c>
      <c r="K16" s="21">
        <v>0</v>
      </c>
      <c r="L16" s="21">
        <v>0</v>
      </c>
      <c r="M16" s="22">
        <v>0</v>
      </c>
      <c r="N16" s="23" t="s">
        <v>40</v>
      </c>
      <c r="O16" s="24" t="s">
        <v>36</v>
      </c>
      <c r="P16" s="19" t="s">
        <v>33</v>
      </c>
      <c r="Q16" s="25" t="s">
        <v>51</v>
      </c>
      <c r="R16" s="26" t="s">
        <v>50</v>
      </c>
      <c r="S16" s="20"/>
      <c r="T16" s="20"/>
      <c r="U16" s="20"/>
      <c r="V16" s="27">
        <f>+W16*B16</f>
        <v>0</v>
      </c>
      <c r="W16" s="28">
        <v>0</v>
      </c>
      <c r="X16" s="29">
        <v>0</v>
      </c>
      <c r="Y16" s="31">
        <v>0</v>
      </c>
      <c r="Z16" s="31">
        <f t="shared" si="0"/>
        <v>0</v>
      </c>
      <c r="AA16" s="19" t="s">
        <v>33</v>
      </c>
      <c r="AB16" s="32">
        <v>0</v>
      </c>
      <c r="AC16" s="33"/>
      <c r="AD16" s="32">
        <v>0</v>
      </c>
      <c r="AE16" s="34">
        <v>0</v>
      </c>
      <c r="AF16" s="40"/>
    </row>
    <row r="17" spans="1:32" s="35" customFormat="1" ht="15.75" x14ac:dyDescent="0.25">
      <c r="A17" s="18" t="s">
        <v>30</v>
      </c>
      <c r="B17" s="19">
        <v>113</v>
      </c>
      <c r="C17" s="19">
        <v>51</v>
      </c>
      <c r="D17" s="20"/>
      <c r="E17" s="20"/>
      <c r="F17" s="21">
        <v>5.2999999999999999E-2</v>
      </c>
      <c r="G17" s="21">
        <v>0</v>
      </c>
      <c r="H17" s="21">
        <v>8.9999999999999993E-3</v>
      </c>
      <c r="I17" s="21">
        <v>0</v>
      </c>
      <c r="J17" s="21">
        <v>0</v>
      </c>
      <c r="K17" s="21">
        <v>0.91100000000000003</v>
      </c>
      <c r="L17" s="21">
        <v>2.7E-2</v>
      </c>
      <c r="M17" s="22">
        <v>0</v>
      </c>
      <c r="N17" s="23" t="s">
        <v>40</v>
      </c>
      <c r="O17" s="24" t="s">
        <v>36</v>
      </c>
      <c r="P17" s="19" t="s">
        <v>33</v>
      </c>
      <c r="Q17" s="25">
        <v>3.1459999999999999</v>
      </c>
      <c r="R17" s="26">
        <v>3.01</v>
      </c>
      <c r="S17" s="20"/>
      <c r="T17" s="20"/>
      <c r="U17" s="20"/>
      <c r="V17" s="27">
        <v>556.75</v>
      </c>
      <c r="W17" s="28">
        <v>4.92</v>
      </c>
      <c r="X17" s="29">
        <v>1836</v>
      </c>
      <c r="Y17" s="31">
        <v>26628.39</v>
      </c>
      <c r="Z17" s="31">
        <f t="shared" si="0"/>
        <v>251.89725663716814</v>
      </c>
      <c r="AA17" s="19" t="s">
        <v>32</v>
      </c>
      <c r="AB17" s="32">
        <v>0</v>
      </c>
      <c r="AC17" s="33"/>
      <c r="AD17" s="32">
        <v>0</v>
      </c>
      <c r="AE17" s="34">
        <f>15/B17</f>
        <v>0.13274336283185842</v>
      </c>
      <c r="AF17" s="40"/>
    </row>
    <row r="18" spans="1:32" s="35" customFormat="1" ht="15.75" x14ac:dyDescent="0.25">
      <c r="A18" s="18" t="s">
        <v>31</v>
      </c>
      <c r="B18" s="19">
        <v>158</v>
      </c>
      <c r="C18" s="19">
        <v>2</v>
      </c>
      <c r="D18" s="20"/>
      <c r="E18" s="20"/>
      <c r="F18" s="21">
        <v>8.8999999999999996E-2</v>
      </c>
      <c r="G18" s="21">
        <v>2.5000000000000001E-2</v>
      </c>
      <c r="H18" s="21">
        <v>6.0000000000000001E-3</v>
      </c>
      <c r="I18" s="21">
        <v>0</v>
      </c>
      <c r="J18" s="21">
        <v>0</v>
      </c>
      <c r="K18" s="21">
        <v>0.83499999999999996</v>
      </c>
      <c r="L18" s="21">
        <v>4.3999999999999997E-2</v>
      </c>
      <c r="M18" s="22">
        <v>0</v>
      </c>
      <c r="N18" s="23" t="s">
        <v>40</v>
      </c>
      <c r="O18" s="24" t="s">
        <v>36</v>
      </c>
      <c r="P18" s="19" t="s">
        <v>32</v>
      </c>
      <c r="Q18" s="25">
        <v>3.2240000000000002</v>
      </c>
      <c r="R18" s="26" t="s">
        <v>51</v>
      </c>
      <c r="S18" s="20"/>
      <c r="T18" s="20"/>
      <c r="U18" s="20"/>
      <c r="V18" s="27">
        <v>1077</v>
      </c>
      <c r="W18" s="28">
        <v>6.82</v>
      </c>
      <c r="X18" s="29">
        <v>22841.09</v>
      </c>
      <c r="Y18" s="30">
        <v>18266.89</v>
      </c>
      <c r="Z18" s="31">
        <f t="shared" si="0"/>
        <v>260.1770886075949</v>
      </c>
      <c r="AA18" s="19" t="s">
        <v>32</v>
      </c>
      <c r="AB18" s="32">
        <v>0</v>
      </c>
      <c r="AC18" s="33"/>
      <c r="AD18" s="32">
        <f>1+1+1</f>
        <v>3</v>
      </c>
      <c r="AE18" s="34">
        <f>21/B18</f>
        <v>0.13291139240506328</v>
      </c>
      <c r="AF18" s="41"/>
    </row>
    <row r="19" spans="1:32" x14ac:dyDescent="0.25">
      <c r="AE19" s="3"/>
    </row>
    <row r="20" spans="1:32" x14ac:dyDescent="0.25">
      <c r="A20" s="6" t="s">
        <v>13</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row>
    <row r="21" spans="1:32" x14ac:dyDescent="0.25">
      <c r="A21" s="5">
        <v>1</v>
      </c>
      <c r="B21" t="s">
        <v>52</v>
      </c>
      <c r="C21" s="5"/>
      <c r="D21" s="5"/>
      <c r="E21" s="5"/>
      <c r="F21" s="5"/>
      <c r="G21" s="5"/>
      <c r="H21" s="5"/>
      <c r="I21" s="5"/>
      <c r="J21" s="5"/>
      <c r="K21" s="5"/>
      <c r="L21" s="5"/>
      <c r="M21" s="5"/>
      <c r="N21" s="5"/>
      <c r="O21" s="5"/>
      <c r="P21" s="5"/>
      <c r="Q21" s="5"/>
      <c r="R21" s="5"/>
      <c r="S21" s="5"/>
      <c r="T21" s="5"/>
      <c r="U21" s="5"/>
      <c r="V21" s="5"/>
      <c r="W21" s="5"/>
      <c r="X21" s="5"/>
      <c r="Y21" s="5"/>
      <c r="Z21" s="5"/>
      <c r="AA21" s="5"/>
      <c r="AB21" s="5"/>
      <c r="AD21" s="5"/>
      <c r="AE21" s="5"/>
      <c r="AF21" s="5"/>
    </row>
    <row r="22" spans="1:32" s="38" customFormat="1" x14ac:dyDescent="0.25">
      <c r="A22" s="36">
        <v>2</v>
      </c>
      <c r="B22" s="37" t="s">
        <v>73</v>
      </c>
      <c r="C22" s="36"/>
      <c r="D22" s="36"/>
      <c r="E22" s="36"/>
      <c r="F22" s="36"/>
      <c r="G22" s="36"/>
      <c r="H22" s="36"/>
      <c r="I22" s="36"/>
      <c r="J22" s="36"/>
      <c r="K22" s="36"/>
      <c r="L22" s="36"/>
      <c r="M22" s="36"/>
      <c r="N22" s="36"/>
      <c r="O22" s="36"/>
      <c r="P22" s="36"/>
      <c r="Q22" s="36"/>
      <c r="R22" s="36"/>
      <c r="S22" s="36"/>
      <c r="T22" s="36"/>
      <c r="U22" s="36"/>
      <c r="V22" s="36"/>
      <c r="W22" s="36"/>
      <c r="X22" s="36"/>
      <c r="Y22" s="36"/>
      <c r="Z22" s="36"/>
      <c r="AB22" s="36"/>
      <c r="AC22" s="36"/>
      <c r="AD22" s="36"/>
    </row>
    <row r="23" spans="1:32" x14ac:dyDescent="0.25">
      <c r="A23" s="5">
        <v>3</v>
      </c>
      <c r="B23" s="5" t="s">
        <v>14</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row>
    <row r="24" spans="1:32" x14ac:dyDescent="0.25">
      <c r="A24" s="7">
        <v>4</v>
      </c>
      <c r="B24" s="7" t="s">
        <v>46</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x14ac:dyDescent="0.25">
      <c r="A25" s="5">
        <v>5</v>
      </c>
      <c r="B25" s="7" t="s">
        <v>45</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row>
    <row r="26" spans="1:32" x14ac:dyDescent="0.25">
      <c r="A26" s="7">
        <v>6</v>
      </c>
      <c r="B26" s="7" t="s">
        <v>74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32" x14ac:dyDescent="0.25">
      <c r="A27" s="7">
        <v>7</v>
      </c>
      <c r="B27" s="7" t="s">
        <v>49</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row>
    <row r="28" spans="1:32" x14ac:dyDescent="0.25">
      <c r="A28" s="7">
        <v>8</v>
      </c>
      <c r="B28" s="7" t="s">
        <v>41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row>
    <row r="29" spans="1:32" x14ac:dyDescent="0.25">
      <c r="A29" s="7">
        <v>9</v>
      </c>
      <c r="B29" s="7" t="s">
        <v>42</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row>
    <row r="30" spans="1:32" x14ac:dyDescent="0.25">
      <c r="A30" s="7">
        <v>10</v>
      </c>
      <c r="B30" s="7" t="s">
        <v>15</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x14ac:dyDescent="0.25">
      <c r="A31" s="7">
        <v>11</v>
      </c>
      <c r="B31" s="7" t="s">
        <v>34</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2" x14ac:dyDescent="0.25">
      <c r="A32" s="7">
        <v>12</v>
      </c>
      <c r="B32" s="7" t="s">
        <v>47</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row>
    <row r="33" spans="1:32" x14ac:dyDescent="0.25">
      <c r="A33" s="7">
        <v>13</v>
      </c>
      <c r="B33" s="7" t="s">
        <v>38</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x14ac:dyDescent="0.25">
      <c r="A34" s="7">
        <v>14</v>
      </c>
      <c r="B34" s="7" t="s">
        <v>35</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2" x14ac:dyDescent="0.25">
      <c r="A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x14ac:dyDescent="0.25">
      <c r="A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2"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8" t="s">
        <v>39</v>
      </c>
      <c r="AC37" s="5"/>
      <c r="AD37" s="5"/>
      <c r="AE37" s="5"/>
      <c r="AF37" s="5"/>
    </row>
  </sheetData>
  <mergeCells count="7">
    <mergeCell ref="AF4:AF18"/>
    <mergeCell ref="AF1:AH1"/>
    <mergeCell ref="I2:N2"/>
    <mergeCell ref="E1:N1"/>
    <mergeCell ref="T1:W1"/>
    <mergeCell ref="Y1:AB1"/>
    <mergeCell ref="P1:R1"/>
  </mergeCells>
  <hyperlinks>
    <hyperlink ref="O4:O18" r:id="rId1" display="Compliant"/>
    <hyperlink ref="AF4:AF18" r:id="rId2" display="Click here for more information on individual chapter's accountability action"/>
    <hyperlink ref="AB4:AB18" r:id="rId3" display="https://leadandserve.uiowa.edu/programs/awards/2018/"/>
    <hyperlink ref="AD4:AD18" r:id="rId4" display="https://fsl.uiowa.edu/community/awards/2018/"/>
    <hyperlink ref="B22" r:id="rId5"/>
  </hyperlinks>
  <pageMargins left="0.7" right="0.7" top="0.75" bottom="0.75" header="0.3" footer="0.3"/>
  <pageSetup paperSize="17" scale="54"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Laurynn L</dc:creator>
  <cp:lastModifiedBy>McHale, Erin M</cp:lastModifiedBy>
  <cp:lastPrinted>2018-05-14T14:43:45Z</cp:lastPrinted>
  <dcterms:created xsi:type="dcterms:W3CDTF">2018-02-23T15:52:45Z</dcterms:created>
  <dcterms:modified xsi:type="dcterms:W3CDTF">2018-06-04T18:09:34Z</dcterms:modified>
</cp:coreProperties>
</file>